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Лист1!$A$1:$O$15</definedName>
  </definedNames>
  <calcPr calcId="125725"/>
</workbook>
</file>

<file path=xl/calcChain.xml><?xml version="1.0" encoding="utf-8"?>
<calcChain xmlns="http://schemas.openxmlformats.org/spreadsheetml/2006/main">
  <c r="I6" i="1"/>
  <c r="J6" s="1"/>
  <c r="K6" s="1"/>
  <c r="M6" l="1"/>
  <c r="N6" s="1"/>
  <c r="O6" s="1"/>
  <c r="I7"/>
  <c r="J7" s="1"/>
  <c r="K7" s="1"/>
  <c r="M7" l="1"/>
  <c r="N7" s="1"/>
  <c r="O7" s="1"/>
  <c r="O8" l="1"/>
  <c r="F9" s="1"/>
</calcChain>
</file>

<file path=xl/sharedStrings.xml><?xml version="1.0" encoding="utf-8"?>
<sst xmlns="http://schemas.openxmlformats.org/spreadsheetml/2006/main" count="45" uniqueCount="44">
  <si>
    <t>Наименование товара</t>
  </si>
  <si>
    <t>ОКПД 2</t>
  </si>
  <si>
    <t>Однородность совокупности значений выявленных цен, используемых в расчете Н(М)ЦК, ЦКЕП</t>
  </si>
  <si>
    <t>Расет начальной (максимальной) цены контракта с учетом корректировки</t>
  </si>
  <si>
    <t>Среднее квадратичное отклонение</t>
  </si>
  <si>
    <t>Процент корректировки цены Товара*</t>
  </si>
  <si>
    <t xml:space="preserve">Средняя арифметическая цена за единицу с учетом  корректировки цены Товара на 13% </t>
  </si>
  <si>
    <t>Бензин АИ-92-К5</t>
  </si>
  <si>
    <t>19.20.21.125</t>
  </si>
  <si>
    <t>л</t>
  </si>
  <si>
    <t>Дизельное топливо</t>
  </si>
  <si>
    <t>рублей</t>
  </si>
  <si>
    <t>ИТОГ</t>
  </si>
  <si>
    <t>Ценовая информация из ЕИС (руб./ед.изм.)</t>
  </si>
  <si>
    <t>Источник №1</t>
  </si>
  <si>
    <t>Источник №2</t>
  </si>
  <si>
    <t>Источник №3</t>
  </si>
  <si>
    <t>№п.п.</t>
  </si>
  <si>
    <t>Ед. изм.</t>
  </si>
  <si>
    <r>
      <t xml:space="preserve">Коэффициент вариации цен в (%)           </t>
    </r>
    <r>
      <rPr>
        <i/>
        <sz val="14"/>
        <color indexed="8"/>
        <rFont val="Times New Roman"/>
        <family val="1"/>
        <charset val="204"/>
      </rPr>
      <t xml:space="preserve">                               (не должен превышать 33%)</t>
    </r>
  </si>
  <si>
    <t>-</t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</si>
  <si>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1</t>
    </r>
    <r>
      <rPr>
        <b/>
        <sz val="14"/>
        <color indexed="8"/>
        <rFont val="Times New Roman"/>
        <family val="1"/>
        <charset val="204"/>
      </rPr>
      <t>&gt;</t>
    </r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</si>
  <si>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&gt;</t>
    </r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</si>
  <si>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2</t>
    </r>
    <r>
      <rPr>
        <b/>
        <sz val="14"/>
        <color indexed="8"/>
        <rFont val="Times New Roman"/>
        <family val="1"/>
        <charset val="204"/>
      </rPr>
      <t>&gt;</t>
    </r>
  </si>
  <si>
    <t xml:space="preserve">Средняя арифметическая цена за единицу     
</t>
  </si>
  <si>
    <r>
      <t>&lt;ц</t>
    </r>
    <r>
      <rPr>
        <b/>
        <vertAlign val="subscript"/>
        <sz val="14"/>
        <color indexed="8"/>
        <rFont val="Times New Roman"/>
        <family val="1"/>
        <charset val="204"/>
      </rPr>
      <t>ср</t>
    </r>
    <r>
      <rPr>
        <b/>
        <sz val="14"/>
        <color indexed="8"/>
        <rFont val="Times New Roman"/>
        <family val="1"/>
        <charset val="204"/>
      </rPr>
      <t xml:space="preserve">&gt; </t>
    </r>
  </si>
  <si>
    <r>
      <t>ц</t>
    </r>
    <r>
      <rPr>
        <vertAlign val="subscript"/>
        <sz val="14"/>
        <color indexed="8"/>
        <rFont val="Times New Roman"/>
        <family val="1"/>
        <charset val="204"/>
      </rPr>
      <t>ср</t>
    </r>
    <r>
      <rPr>
        <sz val="14"/>
        <color indexed="8"/>
        <rFont val="Times New Roman"/>
        <family val="1"/>
        <charset val="204"/>
      </rPr>
      <t>*13%</t>
    </r>
  </si>
  <si>
    <t xml:space="preserve">Цена за единицу изм. с округле-нием (вниз) до сотых долей после запятой (руб.)
</t>
  </si>
  <si>
    <t xml:space="preserve">&lt;ц&gt; </t>
  </si>
  <si>
    <t>В результате проведенного расчета Н(М)ЦК контракта составила:</t>
  </si>
  <si>
    <t xml:space="preserve">                                          Начальная максимальная цена контракта</t>
  </si>
  <si>
    <t>&lt;Н(М)ЦК&gt;</t>
  </si>
  <si>
    <t xml:space="preserve">Кол-во
</t>
  </si>
  <si>
    <t>&lt;V&gt;</t>
  </si>
  <si>
    <r>
      <rPr>
        <sz val="14"/>
        <rFont val="Times New Roman"/>
        <family val="1"/>
        <charset val="204"/>
      </rPr>
      <t>*Корректировка не более чем на 13% цены согласно п.3.16.2 Методических рекомендаций по применению методов определения начальной (максимальной) цены контракта утвержденной</t>
    </r>
    <r>
      <rPr>
        <u/>
        <sz val="14"/>
        <color theme="10"/>
        <rFont val="Times New Roman"/>
        <family val="1"/>
        <charset val="204"/>
      </rPr>
      <t xml:space="preserve"> Приказом Минэкономразвития России от 02.10.2013г. №567.</t>
    </r>
  </si>
  <si>
    <t>Ссылки на источники цен, примененные в настоящем расчете НМЦК:</t>
  </si>
  <si>
    <t>19.20.21.325</t>
  </si>
  <si>
    <t>Раздел№4
Обоснование  начальной (максимальной) цены контракта</t>
  </si>
  <si>
    <t xml:space="preserve">Источник №1                      (Договор ЕИС реестровый  номер                           №2022000081719000008 )
</t>
  </si>
  <si>
    <t xml:space="preserve">Источник №2                       (Договора ЕИС реестровые номера                                                 № 3026301123519000016 )
</t>
  </si>
  <si>
    <t xml:space="preserve">Источник №3,4 (Договора ЕИС реестровые номера                            № 2025500812619000261 )
</t>
  </si>
  <si>
    <t>http://zakupki.gov.ru/epz/order/notice/ea44/view/common-info.html?regNumber=0801300011919000403</t>
  </si>
  <si>
    <t>http://zakupki.gov.ru/epz/order/notice/ea44/view/common-info.html?regNumber=0101200002319000235</t>
  </si>
  <si>
    <t>http://zakupki.gov.ru/epz/order/notice/ea44/view/common-info.html?regNumber=0501600022719000008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</si>
</sst>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#,##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2" borderId="0" xfId="1" applyFont="1" applyFill="1"/>
    <xf numFmtId="0" fontId="2" fillId="2" borderId="0" xfId="1" applyFont="1" applyFill="1" applyAlignment="1"/>
    <xf numFmtId="0" fontId="3" fillId="2" borderId="8" xfId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3" fillId="2" borderId="3" xfId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2" fillId="2" borderId="0" xfId="1" applyFont="1" applyFill="1" applyBorder="1"/>
    <xf numFmtId="2" fontId="3" fillId="2" borderId="0" xfId="1" applyNumberFormat="1" applyFont="1" applyFill="1" applyBorder="1" applyAlignment="1">
      <alignment vertical="center"/>
    </xf>
    <xf numFmtId="0" fontId="3" fillId="2" borderId="0" xfId="1" applyFont="1" applyFill="1" applyAlignment="1">
      <alignment horizontal="left" wrapText="1"/>
    </xf>
    <xf numFmtId="0" fontId="3" fillId="2" borderId="13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2" fontId="6" fillId="2" borderId="15" xfId="1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3" fillId="2" borderId="0" xfId="1" applyFont="1" applyFill="1" applyAlignment="1">
      <alignment horizontal="left"/>
    </xf>
    <xf numFmtId="166" fontId="2" fillId="2" borderId="13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/>
    </xf>
    <xf numFmtId="166" fontId="2" fillId="2" borderId="8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10" fontId="2" fillId="2" borderId="13" xfId="1" applyNumberFormat="1" applyFont="1" applyFill="1" applyBorder="1" applyAlignment="1">
      <alignment horizontal="center" vertical="center" wrapText="1"/>
    </xf>
    <xf numFmtId="10" fontId="2" fillId="2" borderId="8" xfId="1" applyNumberFormat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top" wrapText="1"/>
    </xf>
    <xf numFmtId="0" fontId="12" fillId="2" borderId="0" xfId="2" applyFont="1" applyFill="1" applyAlignment="1">
      <alignment horizontal="left" wrapText="1"/>
    </xf>
    <xf numFmtId="4" fontId="7" fillId="2" borderId="0" xfId="1" applyNumberFormat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14" fillId="0" borderId="0" xfId="0" applyFont="1"/>
    <xf numFmtId="0" fontId="13" fillId="2" borderId="0" xfId="2" applyFont="1" applyFill="1"/>
    <xf numFmtId="0" fontId="15" fillId="2" borderId="0" xfId="1" applyFont="1" applyFill="1"/>
    <xf numFmtId="0" fontId="8" fillId="0" borderId="0" xfId="2"/>
    <xf numFmtId="0" fontId="3" fillId="2" borderId="0" xfId="1" applyFont="1" applyFill="1" applyAlignment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top" wrapText="1"/>
    </xf>
    <xf numFmtId="2" fontId="3" fillId="2" borderId="6" xfId="1" applyNumberFormat="1" applyFont="1" applyFill="1" applyBorder="1" applyAlignment="1">
      <alignment horizontal="center" vertical="top" wrapText="1"/>
    </xf>
    <xf numFmtId="2" fontId="3" fillId="2" borderId="7" xfId="1" applyNumberFormat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12" fillId="2" borderId="0" xfId="2" applyFont="1" applyFill="1" applyAlignment="1">
      <alignment horizontal="left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32657</xdr:colOff>
      <xdr:row>4</xdr:row>
      <xdr:rowOff>244928</xdr:rowOff>
    </xdr:from>
    <xdr:to>
      <xdr:col>11</xdr:col>
      <xdr:colOff>13607</xdr:colOff>
      <xdr:row>4</xdr:row>
      <xdr:rowOff>597353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8943" y="3850821"/>
          <a:ext cx="138248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155122</xdr:colOff>
      <xdr:row>4</xdr:row>
      <xdr:rowOff>202747</xdr:rowOff>
    </xdr:from>
    <xdr:to>
      <xdr:col>9</xdr:col>
      <xdr:colOff>1155247</xdr:colOff>
      <xdr:row>4</xdr:row>
      <xdr:rowOff>640897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9872" y="380864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order/notice/ea44/view/common-info.html?regNumber=0801300011919000403" TargetMode="External"/><Relationship Id="rId2" Type="http://schemas.openxmlformats.org/officeDocument/2006/relationships/hyperlink" Target="http://zakupki.gov.ru/epz/order/notice/ea44/view/common-info.html?regNumber=0501600022719000008" TargetMode="External"/><Relationship Id="rId1" Type="http://schemas.openxmlformats.org/officeDocument/2006/relationships/hyperlink" Target="http://base.garant.ru/70473958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epz/order/notice/ea44/view/common-info.html?regNumber=0101200002319000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topLeftCell="A4" zoomScale="70" zoomScaleNormal="70" zoomScaleSheetLayoutView="40" workbookViewId="0">
      <selection activeCell="B15" sqref="B15"/>
    </sheetView>
  </sheetViews>
  <sheetFormatPr defaultColWidth="21" defaultRowHeight="18.75"/>
  <cols>
    <col min="1" max="1" width="16.42578125" style="1" customWidth="1"/>
    <col min="2" max="2" width="24.7109375" style="2" customWidth="1"/>
    <col min="3" max="3" width="17.5703125" style="1" customWidth="1"/>
    <col min="4" max="4" width="9.42578125" style="1" customWidth="1"/>
    <col min="5" max="5" width="14.28515625" style="1" customWidth="1"/>
    <col min="6" max="8" width="35.85546875" style="1" customWidth="1"/>
    <col min="9" max="9" width="24.7109375" style="1" customWidth="1"/>
    <col min="10" max="10" width="21" style="1" customWidth="1"/>
    <col min="11" max="11" width="25.140625" style="1" customWidth="1"/>
    <col min="12" max="12" width="21" style="1" customWidth="1"/>
    <col min="13" max="13" width="26" style="1" customWidth="1"/>
    <col min="14" max="14" width="20.140625" style="1" customWidth="1"/>
    <col min="15" max="15" width="24.28515625" style="1" customWidth="1"/>
    <col min="16" max="16" width="21" style="1" customWidth="1"/>
    <col min="17" max="16384" width="21" style="1"/>
  </cols>
  <sheetData>
    <row r="1" spans="1:25" ht="48.75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68"/>
      <c r="N1" s="68"/>
      <c r="O1" s="68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46.5" customHeight="1" thickBot="1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customHeight="1">
      <c r="A3" s="82" t="s">
        <v>17</v>
      </c>
      <c r="B3" s="85" t="s">
        <v>0</v>
      </c>
      <c r="C3" s="85" t="s">
        <v>1</v>
      </c>
      <c r="D3" s="85" t="s">
        <v>18</v>
      </c>
      <c r="E3" s="70" t="s">
        <v>32</v>
      </c>
      <c r="F3" s="72" t="s">
        <v>13</v>
      </c>
      <c r="G3" s="73"/>
      <c r="H3" s="74"/>
      <c r="I3" s="75" t="s">
        <v>2</v>
      </c>
      <c r="J3" s="76"/>
      <c r="K3" s="77"/>
      <c r="L3" s="78" t="s">
        <v>3</v>
      </c>
      <c r="M3" s="79"/>
      <c r="N3" s="79"/>
      <c r="O3" s="80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8" customHeight="1">
      <c r="A4" s="83"/>
      <c r="B4" s="86"/>
      <c r="C4" s="86"/>
      <c r="D4" s="86"/>
      <c r="E4" s="71"/>
      <c r="F4" s="50" t="s">
        <v>38</v>
      </c>
      <c r="G4" s="51" t="s">
        <v>39</v>
      </c>
      <c r="H4" s="52" t="s">
        <v>40</v>
      </c>
      <c r="I4" s="50" t="s">
        <v>24</v>
      </c>
      <c r="J4" s="51" t="s">
        <v>4</v>
      </c>
      <c r="K4" s="52" t="s">
        <v>19</v>
      </c>
      <c r="L4" s="50" t="s">
        <v>5</v>
      </c>
      <c r="M4" s="51" t="s">
        <v>6</v>
      </c>
      <c r="N4" s="51" t="s">
        <v>27</v>
      </c>
      <c r="O4" s="52" t="s">
        <v>30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56.25" customHeight="1" thickBot="1">
      <c r="A5" s="84"/>
      <c r="B5" s="87"/>
      <c r="C5" s="87"/>
      <c r="D5" s="88"/>
      <c r="E5" s="55" t="s">
        <v>33</v>
      </c>
      <c r="F5" s="45" t="s">
        <v>21</v>
      </c>
      <c r="G5" s="46" t="s">
        <v>23</v>
      </c>
      <c r="H5" s="49" t="s">
        <v>22</v>
      </c>
      <c r="I5" s="45" t="s">
        <v>25</v>
      </c>
      <c r="J5" s="47"/>
      <c r="K5" s="56"/>
      <c r="L5" s="45" t="s">
        <v>20</v>
      </c>
      <c r="M5" s="48" t="s">
        <v>26</v>
      </c>
      <c r="N5" s="46" t="s">
        <v>28</v>
      </c>
      <c r="O5" s="49" t="s">
        <v>31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26">
        <v>1</v>
      </c>
      <c r="B6" s="27" t="s">
        <v>7</v>
      </c>
      <c r="C6" s="28" t="s">
        <v>8</v>
      </c>
      <c r="D6" s="28" t="s">
        <v>9</v>
      </c>
      <c r="E6" s="32">
        <v>1755</v>
      </c>
      <c r="F6" s="62">
        <v>42.69</v>
      </c>
      <c r="G6" s="28">
        <v>44.62</v>
      </c>
      <c r="H6" s="34">
        <v>43.38</v>
      </c>
      <c r="I6" s="41">
        <f>(F6+G6+H6)/3</f>
        <v>43.563333333333333</v>
      </c>
      <c r="J6" s="37">
        <f>SQRT(((SUM((POWER(H6-I6,2)),(POWER(G6-I6,2)),(POWER(F6-I6,2)))/(COLUMNS(F6:H6)-1))))</f>
        <v>0.97797409645313826</v>
      </c>
      <c r="K6" s="42">
        <f>J6/I6*100</f>
        <v>2.244947807299269</v>
      </c>
      <c r="L6" s="53">
        <v>0.13</v>
      </c>
      <c r="M6" s="29">
        <f>I6*L6+I6</f>
        <v>49.226566666666663</v>
      </c>
      <c r="N6" s="30">
        <f>ROUNDDOWN(M6,2)</f>
        <v>49.22</v>
      </c>
      <c r="O6" s="59">
        <f>N6*E6</f>
        <v>86381.099999999991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" customFormat="1" ht="19.5" thickBot="1">
      <c r="A7" s="6">
        <v>2</v>
      </c>
      <c r="B7" s="7" t="s">
        <v>10</v>
      </c>
      <c r="C7" s="8" t="s">
        <v>36</v>
      </c>
      <c r="D7" s="9" t="s">
        <v>9</v>
      </c>
      <c r="E7" s="33">
        <v>7652</v>
      </c>
      <c r="F7" s="35">
        <v>47.35</v>
      </c>
      <c r="G7" s="8">
        <v>48.77</v>
      </c>
      <c r="H7" s="36">
        <v>47.39</v>
      </c>
      <c r="I7" s="43">
        <f>(F7+G7+H7)/3</f>
        <v>47.836666666666666</v>
      </c>
      <c r="J7" s="38">
        <f>SQRT(((SUM((POWER(H7-I7,2)),(POWER(G7-I7,2)),(POWER(F7-I7,2)))/(COLUMNS(F7:H7)-1))))</f>
        <v>0.80853777483388822</v>
      </c>
      <c r="K7" s="44">
        <f>J7/I7*100</f>
        <v>1.6902050898903662</v>
      </c>
      <c r="L7" s="54">
        <v>0.13</v>
      </c>
      <c r="M7" s="10">
        <f>I7*L7+I7</f>
        <v>54.055433333333333</v>
      </c>
      <c r="N7" s="31">
        <f>ROUNDDOWN(M7,2)</f>
        <v>54.05</v>
      </c>
      <c r="O7" s="60">
        <f>N7*E7</f>
        <v>413590.6</v>
      </c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3" customFormat="1" ht="22.5" customHeight="1" thickBot="1">
      <c r="A8" s="12"/>
      <c r="B8" s="13"/>
      <c r="C8" s="14"/>
      <c r="D8" s="15"/>
      <c r="E8" s="14"/>
      <c r="F8" s="16"/>
      <c r="G8" s="14"/>
      <c r="H8" s="17"/>
      <c r="I8" s="18"/>
      <c r="J8" s="15"/>
      <c r="K8" s="15"/>
      <c r="L8" s="19"/>
      <c r="M8" s="20"/>
      <c r="N8" s="21" t="s">
        <v>12</v>
      </c>
      <c r="O8" s="61">
        <f>SUM(O6:O7)</f>
        <v>499971.69999999995</v>
      </c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>
      <c r="A9" s="22" t="s">
        <v>29</v>
      </c>
      <c r="B9" s="22"/>
      <c r="C9" s="22"/>
      <c r="D9" s="22"/>
      <c r="E9" s="23"/>
      <c r="F9" s="58">
        <f>O8</f>
        <v>499971.69999999995</v>
      </c>
      <c r="G9" s="22" t="s">
        <v>11</v>
      </c>
      <c r="I9" s="4"/>
      <c r="J9" s="22"/>
      <c r="K9" s="23"/>
      <c r="L9" s="23"/>
      <c r="M9" s="22"/>
      <c r="N9" s="22"/>
      <c r="O9" s="2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81" t="s">
        <v>34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40" t="s">
        <v>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>
      <c r="A13" s="5" t="s">
        <v>14</v>
      </c>
      <c r="B13" s="67" t="s">
        <v>41</v>
      </c>
      <c r="C13" s="64"/>
      <c r="D13" s="64"/>
      <c r="E13" s="64"/>
      <c r="F13" s="64"/>
      <c r="G13" s="64"/>
      <c r="H13" s="39"/>
      <c r="I13" s="39"/>
      <c r="J13" s="39"/>
      <c r="K13" s="39"/>
      <c r="L13" s="39"/>
      <c r="M13" s="39"/>
      <c r="N13" s="39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>
      <c r="A14" s="5" t="s">
        <v>15</v>
      </c>
      <c r="B14" s="67" t="s">
        <v>42</v>
      </c>
      <c r="C14" s="65"/>
      <c r="D14" s="65"/>
      <c r="E14" s="65"/>
      <c r="F14" s="65"/>
      <c r="G14" s="6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>
      <c r="A15" s="5" t="s">
        <v>16</v>
      </c>
      <c r="B15" s="67" t="s">
        <v>43</v>
      </c>
      <c r="C15" s="65"/>
      <c r="D15" s="65"/>
      <c r="E15" s="65"/>
      <c r="F15" s="65"/>
      <c r="G15" s="6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>
      <c r="A16" s="63"/>
      <c r="B16" s="65"/>
      <c r="C16" s="65"/>
      <c r="D16" s="65"/>
      <c r="E16" s="65"/>
      <c r="F16" s="65"/>
      <c r="G16" s="6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4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>
      <c r="A31" s="4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>
      <c r="A32" s="4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</sheetData>
  <mergeCells count="11">
    <mergeCell ref="A10:O10"/>
    <mergeCell ref="A3:A5"/>
    <mergeCell ref="B3:B5"/>
    <mergeCell ref="C3:C5"/>
    <mergeCell ref="D3:D5"/>
    <mergeCell ref="M1:O1"/>
    <mergeCell ref="A2:O2"/>
    <mergeCell ref="E3:E4"/>
    <mergeCell ref="F3:H3"/>
    <mergeCell ref="I3:K3"/>
    <mergeCell ref="L3:O3"/>
  </mergeCells>
  <hyperlinks>
    <hyperlink ref="A10:O10" r:id="rId1" display="*Корректировка не более чем на 13% цены согласно п.3.16.2 Методических рекомендаций по применению методов определения начальной (максимальной) цены контракта утвержденной Приказом Минэкономразвития России от 02.10.2013г. №567."/>
    <hyperlink ref="B15" r:id="rId2"/>
    <hyperlink ref="B13" r:id="rId3"/>
    <hyperlink ref="B14" r:id="rId4"/>
  </hyperlinks>
  <pageMargins left="0" right="0" top="0.78740157480314965" bottom="0" header="0.31496062992125984" footer="0.31496062992125984"/>
  <pageSetup paperSize="9" scale="4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2019-08-27T10:12:23Z</dcterms:modified>
</cp:coreProperties>
</file>